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ra/Desktop/0-Evaluation/08-Evaluation Training/"/>
    </mc:Choice>
  </mc:AlternateContent>
  <xr:revisionPtr revIDLastSave="0" documentId="13_ncr:1_{423953E6-421E-044E-B721-57B483341434}" xr6:coauthVersionLast="47" xr6:coauthVersionMax="47" xr10:uidLastSave="{00000000-0000-0000-0000-000000000000}"/>
  <bookViews>
    <workbookView xWindow="0" yWindow="740" windowWidth="38400" windowHeight="18380" activeTab="1" xr2:uid="{BEAB99A2-5319-8B46-B48D-E19A46AD995E}"/>
  </bookViews>
  <sheets>
    <sheet name="Linear Regression" sheetId="6" r:id="rId1"/>
    <sheet name="Confusion Matrix-1" sheetId="7" r:id="rId2"/>
    <sheet name="Confusion Matrix - Prob Based" sheetId="1" r:id="rId3"/>
    <sheet name="ROC" sheetId="3" r:id="rId4"/>
    <sheet name="Sheet1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" i="6" l="1"/>
  <c r="C2" i="6" s="1"/>
  <c r="D2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N4" i="1"/>
  <c r="F5" i="7"/>
  <c r="E5" i="7"/>
  <c r="F10" i="7"/>
  <c r="E10" i="7"/>
  <c r="F4" i="7"/>
  <c r="E4" i="7"/>
  <c r="F9" i="7"/>
  <c r="E9" i="7"/>
  <c r="N3" i="1"/>
  <c r="A3" i="6"/>
  <c r="B3" i="6" s="1"/>
  <c r="E16" i="7" l="1"/>
  <c r="E19" i="7" s="1"/>
  <c r="E14" i="7"/>
  <c r="E15" i="7"/>
  <c r="E18" i="7"/>
  <c r="E20" i="7" s="1"/>
  <c r="M4" i="1"/>
  <c r="M3" i="1"/>
  <c r="A4" i="6"/>
  <c r="C3" i="6"/>
  <c r="D3" i="6" s="1"/>
  <c r="E3" i="6" s="1"/>
  <c r="D2" i="6"/>
  <c r="E2" i="6" s="1"/>
  <c r="B4" i="6" l="1"/>
  <c r="C4" i="6" s="1"/>
  <c r="D4" i="6" s="1"/>
  <c r="E4" i="6" s="1"/>
  <c r="E17" i="7"/>
  <c r="A5" i="6"/>
  <c r="B5" i="6" s="1"/>
  <c r="A6" i="6" l="1"/>
  <c r="B6" i="6" s="1"/>
  <c r="C5" i="6"/>
  <c r="D5" i="6" l="1"/>
  <c r="A7" i="6"/>
  <c r="B7" i="6" s="1"/>
  <c r="C6" i="6"/>
  <c r="D6" i="6" s="1"/>
  <c r="E6" i="6" s="1"/>
  <c r="A8" i="6" l="1"/>
  <c r="B8" i="6" s="1"/>
  <c r="C7" i="6"/>
  <c r="E5" i="6"/>
  <c r="G5" i="1" l="1"/>
  <c r="D7" i="6"/>
  <c r="A9" i="6"/>
  <c r="B9" i="6" s="1"/>
  <c r="C8" i="6"/>
  <c r="D8" i="6" s="1"/>
  <c r="E8" i="6" s="1"/>
  <c r="H4" i="1" l="1"/>
  <c r="H5" i="1"/>
  <c r="G15" i="1" s="1"/>
  <c r="G17" i="1" s="1"/>
  <c r="G4" i="1"/>
  <c r="A10" i="6"/>
  <c r="B10" i="6" s="1"/>
  <c r="C9" i="6"/>
  <c r="D9" i="6" s="1"/>
  <c r="E9" i="6" s="1"/>
  <c r="E7" i="6"/>
  <c r="G13" i="1" l="1"/>
  <c r="G16" i="1" s="1"/>
  <c r="G11" i="1"/>
  <c r="G12" i="1"/>
  <c r="A11" i="6"/>
  <c r="B11" i="6" s="1"/>
  <c r="C10" i="6"/>
  <c r="G14" i="1" l="1"/>
  <c r="A12" i="6"/>
  <c r="B12" i="6" s="1"/>
  <c r="C11" i="6"/>
  <c r="D11" i="6" s="1"/>
  <c r="E11" i="6" s="1"/>
  <c r="D10" i="6"/>
  <c r="E10" i="6" l="1"/>
  <c r="A13" i="6"/>
  <c r="B13" i="6" s="1"/>
  <c r="C12" i="6"/>
  <c r="D12" i="6" s="1"/>
  <c r="E12" i="6" l="1"/>
  <c r="A14" i="6"/>
  <c r="B14" i="6" s="1"/>
  <c r="C13" i="6"/>
  <c r="D13" i="6" s="1"/>
  <c r="E13" i="6" s="1"/>
  <c r="A15" i="6" l="1"/>
  <c r="B15" i="6" s="1"/>
  <c r="C14" i="6"/>
  <c r="D14" i="6" s="1"/>
  <c r="E14" i="6" s="1"/>
  <c r="A16" i="6" l="1"/>
  <c r="B16" i="6" s="1"/>
  <c r="C15" i="6"/>
  <c r="D15" i="6" s="1"/>
  <c r="E15" i="6" s="1"/>
  <c r="A17" i="6" l="1"/>
  <c r="B17" i="6" s="1"/>
  <c r="C16" i="6"/>
  <c r="D16" i="6" s="1"/>
  <c r="E16" i="6" s="1"/>
  <c r="A18" i="6" l="1"/>
  <c r="B18" i="6" s="1"/>
  <c r="C17" i="6"/>
  <c r="D17" i="6" s="1"/>
  <c r="E17" i="6" s="1"/>
  <c r="A19" i="6" l="1"/>
  <c r="B19" i="6" s="1"/>
  <c r="C18" i="6"/>
  <c r="D18" i="6" s="1"/>
  <c r="E18" i="6" s="1"/>
  <c r="A20" i="6" l="1"/>
  <c r="B20" i="6" s="1"/>
  <c r="C19" i="6"/>
  <c r="D19" i="6" s="1"/>
  <c r="E19" i="6" s="1"/>
  <c r="A21" i="6" l="1"/>
  <c r="C20" i="6"/>
  <c r="D20" i="6" s="1"/>
  <c r="E20" i="6" s="1"/>
  <c r="B21" i="6" l="1"/>
  <c r="B25" i="6" s="1"/>
  <c r="A25" i="6"/>
  <c r="C21" i="6" l="1"/>
  <c r="C25" i="6" s="1"/>
  <c r="F21" i="6"/>
  <c r="G21" i="6" s="1"/>
  <c r="F9" i="6"/>
  <c r="G9" i="6" s="1"/>
  <c r="F8" i="6"/>
  <c r="G8" i="6" s="1"/>
  <c r="F12" i="6"/>
  <c r="G12" i="6" s="1"/>
  <c r="F11" i="6"/>
  <c r="G11" i="6" s="1"/>
  <c r="F6" i="6"/>
  <c r="G6" i="6" s="1"/>
  <c r="F13" i="6"/>
  <c r="G13" i="6" s="1"/>
  <c r="F5" i="6"/>
  <c r="G5" i="6" s="1"/>
  <c r="F17" i="6"/>
  <c r="G17" i="6" s="1"/>
  <c r="F20" i="6"/>
  <c r="G20" i="6" s="1"/>
  <c r="F4" i="6"/>
  <c r="G4" i="6" s="1"/>
  <c r="F3" i="6"/>
  <c r="G3" i="6" s="1"/>
  <c r="F16" i="6"/>
  <c r="G16" i="6" s="1"/>
  <c r="F14" i="6"/>
  <c r="G14" i="6" s="1"/>
  <c r="F19" i="6"/>
  <c r="G19" i="6" s="1"/>
  <c r="F15" i="6"/>
  <c r="G15" i="6" s="1"/>
  <c r="F18" i="6"/>
  <c r="G18" i="6" s="1"/>
  <c r="F10" i="6"/>
  <c r="G10" i="6" s="1"/>
  <c r="F7" i="6"/>
  <c r="G7" i="6" s="1"/>
  <c r="F2" i="6"/>
  <c r="G2" i="6" s="1"/>
  <c r="D21" i="6" l="1"/>
  <c r="D25" i="6" s="1"/>
  <c r="E21" i="6" l="1"/>
  <c r="G25" i="6" s="1"/>
  <c r="H25" i="6" s="1"/>
  <c r="E25" i="6" l="1"/>
  <c r="F25" i="6" s="1"/>
</calcChain>
</file>

<file path=xl/sharedStrings.xml><?xml version="1.0" encoding="utf-8"?>
<sst xmlns="http://schemas.openxmlformats.org/spreadsheetml/2006/main" count="111" uniqueCount="71">
  <si>
    <t>Metric</t>
  </si>
  <si>
    <t>Value</t>
  </si>
  <si>
    <t>Formula</t>
  </si>
  <si>
    <t>Accuracy</t>
  </si>
  <si>
    <t>Precision</t>
  </si>
  <si>
    <t>0(Negative)</t>
  </si>
  <si>
    <t>1(Positive)</t>
  </si>
  <si>
    <t>(False Positive)</t>
  </si>
  <si>
    <t>True Negative</t>
  </si>
  <si>
    <t>Actual</t>
  </si>
  <si>
    <t>(TP+TN) / (TP+TN+FP+FN)</t>
  </si>
  <si>
    <t>TP / TP +FP</t>
  </si>
  <si>
    <t>TP/TP+FN</t>
  </si>
  <si>
    <t>Specificity</t>
  </si>
  <si>
    <t>TN/TN+FP</t>
  </si>
  <si>
    <t>F1</t>
  </si>
  <si>
    <t>Sensitivity(Recall)</t>
  </si>
  <si>
    <t>True Positive Rate( Sensitivity)</t>
  </si>
  <si>
    <t>False Positive Rate (1-Specificty)</t>
  </si>
  <si>
    <t>Actual (Opted for a Loan)</t>
  </si>
  <si>
    <t>Predicted(who will opt for a loan)</t>
  </si>
  <si>
    <t>Mean Error</t>
  </si>
  <si>
    <t>Mean Absolute Error</t>
  </si>
  <si>
    <t>Absolute Error</t>
  </si>
  <si>
    <t>Squared Error</t>
  </si>
  <si>
    <t>Mean Squared Error</t>
  </si>
  <si>
    <t>RMSE</t>
  </si>
  <si>
    <t>Average</t>
  </si>
  <si>
    <t>Mean Actual</t>
  </si>
  <si>
    <t>R-Square</t>
  </si>
  <si>
    <t>SUM(D4:D21)/20</t>
  </si>
  <si>
    <t>SUM(C4:C21)/20</t>
  </si>
  <si>
    <t>SUM(E4:E21)/20</t>
  </si>
  <si>
    <t>SQRT(E23)</t>
  </si>
  <si>
    <t>1-(SUM(E2:E21) /SUM(G2:G21))</t>
  </si>
  <si>
    <t>Y-Y(Mean)</t>
  </si>
  <si>
    <t>Actual(Y)</t>
  </si>
  <si>
    <t>Error(Y-Yhat)</t>
  </si>
  <si>
    <t>Predicted(Y-hat)</t>
  </si>
  <si>
    <t>Adjusted R-Square</t>
  </si>
  <si>
    <t>n</t>
  </si>
  <si>
    <t>1-(((1-G26)*(20-1))/(20-I24-1))</t>
  </si>
  <si>
    <t xml:space="preserve"> adjusted R² helps ensure that the model is not overly complex and that each predictor contributes meaningfully to the model's ability to predict the dependent variable.</t>
  </si>
  <si>
    <t>R-squared provides a useful metric for assessing how well a regression model fits the observed data and is widely used in statistical analysis and modeling to gauge model performance</t>
  </si>
  <si>
    <t>Root Mean Square Error (RMSE) is a metric used to evaluate the accuracy of a predictive model. Its purpose is to measure the average magnitude of the errors between predicted values and actual values in a regression problem.</t>
  </si>
  <si>
    <t>MAPE(Mean Absolute Percentage Error)</t>
  </si>
  <si>
    <t>MAPE is a straightforward metric for evaluating forecast accuracy in terms of percentage errors, providing insights into the predictive power of models and their potential impact on decision-making processes.</t>
  </si>
  <si>
    <t>Average(Predicted)</t>
  </si>
  <si>
    <t>(True Positive)</t>
  </si>
  <si>
    <t xml:space="preserve">Threshhold </t>
  </si>
  <si>
    <t>Lower Threshhold</t>
  </si>
  <si>
    <t>Upper Threshhold</t>
  </si>
  <si>
    <t>More False Positive</t>
  </si>
  <si>
    <t>More False Negative</t>
  </si>
  <si>
    <t>1- TN/TN+FP</t>
  </si>
  <si>
    <t>1 Positive</t>
  </si>
  <si>
    <t>0 Negative</t>
  </si>
  <si>
    <t>false Negative</t>
  </si>
  <si>
    <t>Prediction</t>
  </si>
  <si>
    <t>1 True</t>
  </si>
  <si>
    <t>0 False</t>
  </si>
  <si>
    <t>SCIKIT Based Confusion Matrix</t>
  </si>
  <si>
    <t xml:space="preserve">false Positive </t>
  </si>
  <si>
    <t>(2*Precision*Recall)/Precision+Recall</t>
  </si>
  <si>
    <t>Probablity</t>
  </si>
  <si>
    <t>Threshold Based</t>
  </si>
  <si>
    <t>ThreshHold</t>
  </si>
  <si>
    <t xml:space="preserve">True Positive </t>
  </si>
  <si>
    <t>0(True)</t>
  </si>
  <si>
    <t>1(False)</t>
  </si>
  <si>
    <t>Accuracy: the proportion of the total number of predictions that were correct.
Positive Predictive Value or Precision: the proportion of positive cases that were correctly identified.
Negative Predictive Value: the proportion of negative cases that were correctly identified.
Sensitivity or Recall: the proportion of actual positive cases that are correctly identified.
Specificity: the proportion of actual negative cases that are correctly identified.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</si>
</sst>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2"/>
      <color theme="7" tint="0.3999755851924192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1">
    <xf numFmtId="0" fontId="0" fillId="0" borderId="0"/>
  </cellStyleXfs>
  <cellXfs count="48">
    <xf numFmtId="0" fontId="0" fillId="0" borderId="0" xfId="0"/>
    <xf numFmtId="0" fontId="0" fillId="0" borderId="1" xfId="0" applyBorder="1"/>
    <xf numFmtId="0" fontId="1" fillId="2" borderId="1" xfId="0" applyFont="1" applyFill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0" fontId="2" fillId="5" borderId="1" xfId="0" applyFont="1" applyFill="1" applyBorder="1" applyAlignment="1">
      <alignment horizontal="center"/>
    </xf>
    <xf numFmtId="0" fontId="0" fillId="0" borderId="1" xfId="0" applyBorder="1" applyAlignment="1">
      <alignment wrapText="1"/>
    </xf>
    <xf numFmtId="0" fontId="0" fillId="0" borderId="0" xfId="0" applyAlignment="1">
      <alignment wrapText="1"/>
    </xf>
    <xf numFmtId="0" fontId="0" fillId="0" borderId="0" xfId="0" applyAlignment="1">
      <alignment horizontal="right"/>
    </xf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9" xfId="0" applyBorder="1"/>
    <xf numFmtId="0" fontId="0" fillId="0" borderId="0" xfId="0" applyAlignment="1">
      <alignment horizontal="center"/>
    </xf>
    <xf numFmtId="0" fontId="2" fillId="7" borderId="2" xfId="0" applyFont="1" applyFill="1" applyBorder="1" applyAlignment="1">
      <alignment horizontal="center" vertical="top"/>
    </xf>
    <xf numFmtId="0" fontId="2" fillId="7" borderId="10" xfId="0" applyFont="1" applyFill="1" applyBorder="1" applyAlignment="1">
      <alignment horizontal="center" vertical="top"/>
    </xf>
    <xf numFmtId="0" fontId="2" fillId="3" borderId="2" xfId="0" applyFont="1" applyFill="1" applyBorder="1" applyAlignment="1">
      <alignment horizontal="center" vertical="top"/>
    </xf>
    <xf numFmtId="0" fontId="0" fillId="0" borderId="1" xfId="0" applyBorder="1" applyAlignment="1">
      <alignment horizontal="center"/>
    </xf>
    <xf numFmtId="0" fontId="2" fillId="4" borderId="1" xfId="0" applyFont="1" applyFill="1" applyBorder="1" applyAlignment="1">
      <alignment wrapText="1"/>
    </xf>
    <xf numFmtId="0" fontId="1" fillId="7" borderId="1" xfId="0" applyFont="1" applyFill="1" applyBorder="1"/>
    <xf numFmtId="0" fontId="4" fillId="0" borderId="0" xfId="0" applyFont="1" applyAlignment="1">
      <alignment vertical="top" wrapText="1"/>
    </xf>
    <xf numFmtId="0" fontId="5" fillId="8" borderId="10" xfId="0" applyFont="1" applyFill="1" applyBorder="1" applyAlignment="1">
      <alignment vertical="center"/>
    </xf>
    <xf numFmtId="0" fontId="5" fillId="8" borderId="10" xfId="0" applyFont="1" applyFill="1" applyBorder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1" fillId="7" borderId="3" xfId="0" applyFont="1" applyFill="1" applyBorder="1"/>
    <xf numFmtId="0" fontId="1" fillId="7" borderId="4" xfId="0" applyFont="1" applyFill="1" applyBorder="1"/>
    <xf numFmtId="2" fontId="0" fillId="0" borderId="1" xfId="0" applyNumberFormat="1" applyBorder="1" applyAlignment="1">
      <alignment horizontal="center" vertical="center"/>
    </xf>
    <xf numFmtId="0" fontId="3" fillId="0" borderId="0" xfId="0" applyFont="1"/>
    <xf numFmtId="0" fontId="6" fillId="5" borderId="1" xfId="0" applyFont="1" applyFill="1" applyBorder="1" applyAlignment="1">
      <alignment horizontal="center"/>
    </xf>
    <xf numFmtId="0" fontId="6" fillId="6" borderId="1" xfId="0" applyFont="1" applyFill="1" applyBorder="1" applyAlignment="1">
      <alignment horizont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 vertical="center"/>
    </xf>
    <xf numFmtId="2" fontId="0" fillId="0" borderId="1" xfId="0" applyNumberFormat="1" applyBorder="1" applyAlignment="1">
      <alignment horizontal="center"/>
    </xf>
    <xf numFmtId="0" fontId="1" fillId="7" borderId="14" xfId="0" applyFont="1" applyFill="1" applyBorder="1" applyAlignment="1">
      <alignment horizontal="center"/>
    </xf>
    <xf numFmtId="0" fontId="1" fillId="7" borderId="15" xfId="0" applyFont="1" applyFill="1" applyBorder="1" applyAlignment="1">
      <alignment horizontal="center"/>
    </xf>
    <xf numFmtId="0" fontId="0" fillId="0" borderId="6" xfId="0" applyBorder="1" applyAlignment="1">
      <alignment horizontal="left"/>
    </xf>
    <xf numFmtId="0" fontId="0" fillId="0" borderId="8" xfId="0" applyBorder="1" applyAlignment="1">
      <alignment horizontal="center"/>
    </xf>
    <xf numFmtId="0" fontId="0" fillId="0" borderId="8" xfId="0" applyBorder="1"/>
    <xf numFmtId="0" fontId="0" fillId="9" borderId="1" xfId="0" applyFill="1" applyBorder="1" applyAlignment="1">
      <alignment wrapText="1"/>
    </xf>
    <xf numFmtId="0" fontId="1" fillId="7" borderId="1" xfId="0" applyFont="1" applyFill="1" applyBorder="1" applyAlignment="1">
      <alignment horizontal="center"/>
    </xf>
    <xf numFmtId="0" fontId="2" fillId="3" borderId="11" xfId="0" applyFont="1" applyFill="1" applyBorder="1" applyAlignment="1">
      <alignment horizontal="center" vertical="top"/>
    </xf>
    <xf numFmtId="0" fontId="2" fillId="3" borderId="0" xfId="0" applyFont="1" applyFill="1" applyAlignment="1">
      <alignment horizontal="center" vertical="top"/>
    </xf>
    <xf numFmtId="0" fontId="4" fillId="0" borderId="0" xfId="0" applyFont="1" applyAlignment="1">
      <alignment horizontal="center" vertical="top" wrapText="1"/>
    </xf>
    <xf numFmtId="0" fontId="0" fillId="0" borderId="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0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0" xfId="0" applyAlignment="1">
      <alignment horizontal="left"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2032167</xdr:colOff>
      <xdr:row>26</xdr:row>
      <xdr:rowOff>155372</xdr:rowOff>
    </xdr:from>
    <xdr:to>
      <xdr:col>7</xdr:col>
      <xdr:colOff>2068478</xdr:colOff>
      <xdr:row>28</xdr:row>
      <xdr:rowOff>114028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253B3EA-BC52-A510-F6E9-B9ADB5CFC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94135" y="6708032"/>
          <a:ext cx="2069662" cy="363975"/>
        </a:xfrm>
        <a:prstGeom prst="rect">
          <a:avLst/>
        </a:prstGeom>
      </xdr:spPr>
    </xdr:pic>
    <xdr:clientData/>
  </xdr:twoCellAnchor>
  <xdr:twoCellAnchor editAs="oneCell">
    <xdr:from>
      <xdr:col>6</xdr:col>
      <xdr:colOff>67553</xdr:colOff>
      <xdr:row>26</xdr:row>
      <xdr:rowOff>162127</xdr:rowOff>
    </xdr:from>
    <xdr:to>
      <xdr:col>6</xdr:col>
      <xdr:colOff>1709096</xdr:colOff>
      <xdr:row>28</xdr:row>
      <xdr:rowOff>172600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9065D21-CB95-CC48-923C-FE0A3743E5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38313"/>
        <a:stretch/>
      </xdr:blipFill>
      <xdr:spPr>
        <a:xfrm>
          <a:off x="7329521" y="6714787"/>
          <a:ext cx="1641543" cy="415792"/>
        </a:xfrm>
        <a:prstGeom prst="rect">
          <a:avLst/>
        </a:prstGeom>
      </xdr:spPr>
    </xdr:pic>
    <xdr:clientData/>
  </xdr:twoCellAnchor>
  <xdr:twoCellAnchor editAs="oneCell">
    <xdr:from>
      <xdr:col>5</xdr:col>
      <xdr:colOff>1066150</xdr:colOff>
      <xdr:row>31</xdr:row>
      <xdr:rowOff>194828</xdr:rowOff>
    </xdr:from>
    <xdr:to>
      <xdr:col>7</xdr:col>
      <xdr:colOff>148725</xdr:colOff>
      <xdr:row>33</xdr:row>
      <xdr:rowOff>192717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51E4F2E-01B3-54E3-A358-9F6202265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2630" y="9227068"/>
          <a:ext cx="2587775" cy="40428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27</xdr:row>
      <xdr:rowOff>0</xdr:rowOff>
    </xdr:from>
    <xdr:to>
      <xdr:col>5</xdr:col>
      <xdr:colOff>1223396</xdr:colOff>
      <xdr:row>28</xdr:row>
      <xdr:rowOff>107665</xdr:rowOff>
    </xdr:to>
    <xdr:pic>
      <xdr:nvPicPr>
        <xdr:cNvPr id="6" name="Google Shape;95;p17">
          <a:extLst>
            <a:ext uri="{FF2B5EF4-FFF2-40B4-BE49-F238E27FC236}">
              <a16:creationId xmlns:a16="http://schemas.microsoft.com/office/drawing/2014/main" id="{AA267E6B-43DF-9096-BB32-B0B33AAB731A}"/>
            </a:ext>
          </a:extLst>
        </xdr:cNvPr>
        <xdr:cNvPicPr preferRelativeResize="0"/>
      </xdr:nvPicPr>
      <xdr:blipFill>
        <a:blip xmlns:r="http://schemas.openxmlformats.org/officeDocument/2006/relationships" r:embed="rId4">
          <a:alphaModFix/>
        </a:blip>
        <a:stretch>
          <a:fillRect/>
        </a:stretch>
      </xdr:blipFill>
      <xdr:spPr>
        <a:xfrm>
          <a:off x="6120319" y="6755319"/>
          <a:ext cx="1223396" cy="3103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1560478</xdr:colOff>
      <xdr:row>27</xdr:row>
      <xdr:rowOff>0</xdr:rowOff>
    </xdr:from>
    <xdr:to>
      <xdr:col>4</xdr:col>
      <xdr:colOff>1175426</xdr:colOff>
      <xdr:row>28</xdr:row>
      <xdr:rowOff>27021</xdr:rowOff>
    </xdr:to>
    <xdr:pic>
      <xdr:nvPicPr>
        <xdr:cNvPr id="7" name="Google Shape;94;p17">
          <a:extLst>
            <a:ext uri="{FF2B5EF4-FFF2-40B4-BE49-F238E27FC236}">
              <a16:creationId xmlns:a16="http://schemas.microsoft.com/office/drawing/2014/main" id="{6BB57AC8-16A1-332D-7FDD-43A9345A73B7}"/>
            </a:ext>
          </a:extLst>
        </xdr:cNvPr>
        <xdr:cNvPicPr preferRelativeResize="0"/>
      </xdr:nvPicPr>
      <xdr:blipFill>
        <a:blip xmlns:r="http://schemas.openxmlformats.org/officeDocument/2006/relationships" r:embed="rId5">
          <a:alphaModFix/>
        </a:blip>
        <a:stretch>
          <a:fillRect/>
        </a:stretch>
      </xdr:blipFill>
      <xdr:spPr>
        <a:xfrm>
          <a:off x="4748989" y="6755319"/>
          <a:ext cx="1175426" cy="22968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27</xdr:row>
      <xdr:rowOff>0</xdr:rowOff>
    </xdr:from>
    <xdr:to>
      <xdr:col>3</xdr:col>
      <xdr:colOff>1425372</xdr:colOff>
      <xdr:row>28</xdr:row>
      <xdr:rowOff>67553</xdr:rowOff>
    </xdr:to>
    <xdr:pic>
      <xdr:nvPicPr>
        <xdr:cNvPr id="8" name="Google Shape;93;p17">
          <a:extLst>
            <a:ext uri="{FF2B5EF4-FFF2-40B4-BE49-F238E27FC236}">
              <a16:creationId xmlns:a16="http://schemas.microsoft.com/office/drawing/2014/main" id="{003D91C1-771A-B7C5-A4E9-2CA0D739A211}"/>
            </a:ext>
          </a:extLst>
        </xdr:cNvPr>
        <xdr:cNvPicPr preferRelativeResize="0"/>
      </xdr:nvPicPr>
      <xdr:blipFill>
        <a:blip xmlns:r="http://schemas.openxmlformats.org/officeDocument/2006/relationships" r:embed="rId6">
          <a:alphaModFix/>
        </a:blip>
        <a:stretch>
          <a:fillRect/>
        </a:stretch>
      </xdr:blipFill>
      <xdr:spPr>
        <a:xfrm>
          <a:off x="3188511" y="6755319"/>
          <a:ext cx="1425372" cy="270213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152401</xdr:rowOff>
    </xdr:from>
    <xdr:to>
      <xdr:col>6</xdr:col>
      <xdr:colOff>470834</xdr:colOff>
      <xdr:row>14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34AE14-1188-9F9E-0BE9-ABB62061F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401"/>
          <a:ext cx="5423834" cy="2844799"/>
        </a:xfrm>
        <a:prstGeom prst="rect">
          <a:avLst/>
        </a:prstGeom>
      </xdr:spPr>
    </xdr:pic>
    <xdr:clientData/>
  </xdr:twoCellAnchor>
  <xdr:twoCellAnchor editAs="oneCell">
    <xdr:from>
      <xdr:col>4</xdr:col>
      <xdr:colOff>558800</xdr:colOff>
      <xdr:row>16</xdr:row>
      <xdr:rowOff>12700</xdr:rowOff>
    </xdr:from>
    <xdr:to>
      <xdr:col>11</xdr:col>
      <xdr:colOff>127000</xdr:colOff>
      <xdr:row>37</xdr:row>
      <xdr:rowOff>91407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01F57C-8EF7-E243-AB50-F9F18AB51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60800" y="3263900"/>
          <a:ext cx="5346700" cy="4345907"/>
        </a:xfrm>
        <a:prstGeom prst="rect">
          <a:avLst/>
        </a:prstGeom>
      </xdr:spPr>
    </xdr:pic>
    <xdr:clientData/>
  </xdr:twoCellAnchor>
  <xdr:twoCellAnchor editAs="oneCell">
    <xdr:from>
      <xdr:col>13</xdr:col>
      <xdr:colOff>774700</xdr:colOff>
      <xdr:row>1</xdr:row>
      <xdr:rowOff>50800</xdr:rowOff>
    </xdr:from>
    <xdr:to>
      <xdr:col>20</xdr:col>
      <xdr:colOff>393700</xdr:colOff>
      <xdr:row>14</xdr:row>
      <xdr:rowOff>199211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00C6721-8D6E-0A48-9244-5E0CC1A0F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06200" y="254000"/>
          <a:ext cx="5397500" cy="2790011"/>
        </a:xfrm>
        <a:prstGeom prst="rect">
          <a:avLst/>
        </a:prstGeom>
      </xdr:spPr>
    </xdr:pic>
    <xdr:clientData/>
  </xdr:twoCellAnchor>
  <xdr:twoCellAnchor editAs="oneCell">
    <xdr:from>
      <xdr:col>6</xdr:col>
      <xdr:colOff>660400</xdr:colOff>
      <xdr:row>0</xdr:row>
      <xdr:rowOff>139701</xdr:rowOff>
    </xdr:from>
    <xdr:to>
      <xdr:col>13</xdr:col>
      <xdr:colOff>117456</xdr:colOff>
      <xdr:row>15</xdr:row>
      <xdr:rowOff>38101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8A10235-56F0-5594-B2C3-09ED7E47F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13400" y="139701"/>
          <a:ext cx="5235556" cy="29464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20</xdr:row>
      <xdr:rowOff>12700</xdr:rowOff>
    </xdr:from>
    <xdr:to>
      <xdr:col>4</xdr:col>
      <xdr:colOff>139700</xdr:colOff>
      <xdr:row>24</xdr:row>
      <xdr:rowOff>124630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F97BD4-D63C-F966-A5AB-099C630B5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500" y="4076700"/>
          <a:ext cx="2870200" cy="92473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16</xdr:row>
      <xdr:rowOff>42500</xdr:rowOff>
    </xdr:from>
    <xdr:to>
      <xdr:col>19</xdr:col>
      <xdr:colOff>482600</xdr:colOff>
      <xdr:row>37</xdr:row>
      <xdr:rowOff>185532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04775B-2135-D545-9A2A-3C4CFC308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931400" y="3293700"/>
          <a:ext cx="6235700" cy="441023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BE8321-FBA6-1448-946B-C4C455679795}">
  <dimension ref="A1:I35"/>
  <sheetViews>
    <sheetView topLeftCell="A15" zoomScale="150" zoomScaleNormal="150" workbookViewId="0">
      <selection activeCell="H31" sqref="H31"/>
    </sheetView>
  </sheetViews>
  <sheetFormatPr baseColWidth="10" defaultRowHeight="16" x14ac:dyDescent="0.2"/>
  <cols>
    <col min="1" max="1" width="13.1640625" bestFit="1" customWidth="1"/>
    <col min="2" max="2" width="17" bestFit="1" customWidth="1"/>
    <col min="3" max="3" width="15.1640625" bestFit="1" customWidth="1"/>
    <col min="4" max="4" width="20.5" customWidth="1"/>
    <col min="5" max="5" width="18" customWidth="1"/>
    <col min="6" max="6" width="19.33203125" customWidth="1"/>
    <col min="7" max="7" width="26.6640625" customWidth="1"/>
    <col min="8" max="8" width="27.33203125" bestFit="1" customWidth="1"/>
  </cols>
  <sheetData>
    <row r="1" spans="1:7" x14ac:dyDescent="0.2">
      <c r="A1" s="14" t="s">
        <v>36</v>
      </c>
      <c r="B1" s="14" t="s">
        <v>38</v>
      </c>
      <c r="C1" s="14" t="s">
        <v>37</v>
      </c>
      <c r="D1" s="14" t="s">
        <v>23</v>
      </c>
      <c r="E1" s="15" t="s">
        <v>24</v>
      </c>
      <c r="F1" s="15" t="s">
        <v>28</v>
      </c>
      <c r="G1" s="15" t="s">
        <v>35</v>
      </c>
    </row>
    <row r="2" spans="1:7" ht="20" customHeight="1" x14ac:dyDescent="0.2">
      <c r="A2" s="1">
        <v>1000</v>
      </c>
      <c r="B2" s="1">
        <f ca="1">A2+RANDBETWEEN(-300,300)</f>
        <v>861</v>
      </c>
      <c r="C2" s="1">
        <f ca="1">A2-B2</f>
        <v>139</v>
      </c>
      <c r="D2" s="1">
        <f ca="1">ABS(C2)</f>
        <v>139</v>
      </c>
      <c r="E2" s="1">
        <f ca="1">D2*D2</f>
        <v>19321</v>
      </c>
      <c r="F2" s="1">
        <f>A25</f>
        <v>1950</v>
      </c>
      <c r="G2" s="1">
        <f t="shared" ref="G2:G21" si="0">(A2 -F2)*(A2 -F2)</f>
        <v>902500</v>
      </c>
    </row>
    <row r="3" spans="1:7" ht="20" customHeight="1" x14ac:dyDescent="0.2">
      <c r="A3" s="1">
        <f>A2+100</f>
        <v>1100</v>
      </c>
      <c r="B3" s="1">
        <f t="shared" ref="B3:B21" ca="1" si="1">A3+RANDBETWEEN(-100,300)</f>
        <v>1384</v>
      </c>
      <c r="C3" s="1">
        <f t="shared" ref="C3:C21" ca="1" si="2">A3-B3</f>
        <v>-284</v>
      </c>
      <c r="D3" s="1">
        <f t="shared" ref="D3:D21" ca="1" si="3">ABS(C3)</f>
        <v>284</v>
      </c>
      <c r="E3" s="1">
        <f t="shared" ref="E3:E21" ca="1" si="4">D3*D3</f>
        <v>80656</v>
      </c>
      <c r="F3" s="1">
        <f>A25</f>
        <v>1950</v>
      </c>
      <c r="G3" s="1">
        <f t="shared" si="0"/>
        <v>722500</v>
      </c>
    </row>
    <row r="4" spans="1:7" ht="20" customHeight="1" x14ac:dyDescent="0.2">
      <c r="A4" s="1">
        <f t="shared" ref="A4:A21" si="5">A3+100</f>
        <v>1200</v>
      </c>
      <c r="B4" s="1">
        <f t="shared" ca="1" si="1"/>
        <v>1191</v>
      </c>
      <c r="C4" s="1">
        <f t="shared" ca="1" si="2"/>
        <v>9</v>
      </c>
      <c r="D4" s="1">
        <f t="shared" ca="1" si="3"/>
        <v>9</v>
      </c>
      <c r="E4" s="1">
        <f t="shared" ca="1" si="4"/>
        <v>81</v>
      </c>
      <c r="F4" s="1">
        <f>A25</f>
        <v>1950</v>
      </c>
      <c r="G4" s="1">
        <f t="shared" si="0"/>
        <v>562500</v>
      </c>
    </row>
    <row r="5" spans="1:7" ht="20" customHeight="1" x14ac:dyDescent="0.2">
      <c r="A5" s="1">
        <f t="shared" si="5"/>
        <v>1300</v>
      </c>
      <c r="B5" s="1">
        <f t="shared" ca="1" si="1"/>
        <v>1412</v>
      </c>
      <c r="C5" s="1">
        <f t="shared" ca="1" si="2"/>
        <v>-112</v>
      </c>
      <c r="D5" s="1">
        <f t="shared" ca="1" si="3"/>
        <v>112</v>
      </c>
      <c r="E5" s="1">
        <f t="shared" ca="1" si="4"/>
        <v>12544</v>
      </c>
      <c r="F5" s="1">
        <f>A25</f>
        <v>1950</v>
      </c>
      <c r="G5" s="1">
        <f t="shared" si="0"/>
        <v>422500</v>
      </c>
    </row>
    <row r="6" spans="1:7" ht="20" customHeight="1" x14ac:dyDescent="0.2">
      <c r="A6" s="1">
        <f t="shared" si="5"/>
        <v>1400</v>
      </c>
      <c r="B6" s="1">
        <f t="shared" ca="1" si="1"/>
        <v>1638</v>
      </c>
      <c r="C6" s="1">
        <f t="shared" ca="1" si="2"/>
        <v>-238</v>
      </c>
      <c r="D6" s="1">
        <f t="shared" ca="1" si="3"/>
        <v>238</v>
      </c>
      <c r="E6" s="1">
        <f t="shared" ca="1" si="4"/>
        <v>56644</v>
      </c>
      <c r="F6" s="1">
        <f>A25</f>
        <v>1950</v>
      </c>
      <c r="G6" s="1">
        <f t="shared" si="0"/>
        <v>302500</v>
      </c>
    </row>
    <row r="7" spans="1:7" ht="20" customHeight="1" x14ac:dyDescent="0.2">
      <c r="A7" s="1">
        <f t="shared" si="5"/>
        <v>1500</v>
      </c>
      <c r="B7" s="1">
        <f t="shared" ca="1" si="1"/>
        <v>1786</v>
      </c>
      <c r="C7" s="1">
        <f t="shared" ca="1" si="2"/>
        <v>-286</v>
      </c>
      <c r="D7" s="1">
        <f t="shared" ca="1" si="3"/>
        <v>286</v>
      </c>
      <c r="E7" s="1">
        <f t="shared" ca="1" si="4"/>
        <v>81796</v>
      </c>
      <c r="F7" s="1">
        <f>A25</f>
        <v>1950</v>
      </c>
      <c r="G7" s="1">
        <f t="shared" si="0"/>
        <v>202500</v>
      </c>
    </row>
    <row r="8" spans="1:7" ht="20" customHeight="1" x14ac:dyDescent="0.2">
      <c r="A8" s="1">
        <f t="shared" si="5"/>
        <v>1600</v>
      </c>
      <c r="B8" s="1">
        <f t="shared" ca="1" si="1"/>
        <v>1695</v>
      </c>
      <c r="C8" s="1">
        <f t="shared" ca="1" si="2"/>
        <v>-95</v>
      </c>
      <c r="D8" s="1">
        <f t="shared" ca="1" si="3"/>
        <v>95</v>
      </c>
      <c r="E8" s="1">
        <f t="shared" ca="1" si="4"/>
        <v>9025</v>
      </c>
      <c r="F8" s="1">
        <f>A25</f>
        <v>1950</v>
      </c>
      <c r="G8" s="1">
        <f t="shared" si="0"/>
        <v>122500</v>
      </c>
    </row>
    <row r="9" spans="1:7" ht="20" customHeight="1" x14ac:dyDescent="0.2">
      <c r="A9" s="1">
        <f t="shared" si="5"/>
        <v>1700</v>
      </c>
      <c r="B9" s="1">
        <f t="shared" ca="1" si="1"/>
        <v>1620</v>
      </c>
      <c r="C9" s="1">
        <f t="shared" ca="1" si="2"/>
        <v>80</v>
      </c>
      <c r="D9" s="1">
        <f t="shared" ca="1" si="3"/>
        <v>80</v>
      </c>
      <c r="E9" s="1">
        <f t="shared" ca="1" si="4"/>
        <v>6400</v>
      </c>
      <c r="F9" s="1">
        <f>A25</f>
        <v>1950</v>
      </c>
      <c r="G9" s="1">
        <f t="shared" si="0"/>
        <v>62500</v>
      </c>
    </row>
    <row r="10" spans="1:7" ht="20" customHeight="1" x14ac:dyDescent="0.2">
      <c r="A10" s="1">
        <f t="shared" si="5"/>
        <v>1800</v>
      </c>
      <c r="B10" s="1">
        <f t="shared" ca="1" si="1"/>
        <v>1717</v>
      </c>
      <c r="C10" s="1">
        <f t="shared" ca="1" si="2"/>
        <v>83</v>
      </c>
      <c r="D10" s="1">
        <f t="shared" ca="1" si="3"/>
        <v>83</v>
      </c>
      <c r="E10" s="1">
        <f t="shared" ca="1" si="4"/>
        <v>6889</v>
      </c>
      <c r="F10" s="1">
        <f>A25</f>
        <v>1950</v>
      </c>
      <c r="G10" s="1">
        <f t="shared" si="0"/>
        <v>22500</v>
      </c>
    </row>
    <row r="11" spans="1:7" ht="20" customHeight="1" x14ac:dyDescent="0.2">
      <c r="A11" s="1">
        <f t="shared" si="5"/>
        <v>1900</v>
      </c>
      <c r="B11" s="1">
        <f t="shared" ca="1" si="1"/>
        <v>1850</v>
      </c>
      <c r="C11" s="1">
        <f t="shared" ca="1" si="2"/>
        <v>50</v>
      </c>
      <c r="D11" s="1">
        <f t="shared" ca="1" si="3"/>
        <v>50</v>
      </c>
      <c r="E11" s="1">
        <f t="shared" ca="1" si="4"/>
        <v>2500</v>
      </c>
      <c r="F11" s="1">
        <f>A25</f>
        <v>1950</v>
      </c>
      <c r="G11" s="1">
        <f t="shared" si="0"/>
        <v>2500</v>
      </c>
    </row>
    <row r="12" spans="1:7" ht="20" customHeight="1" x14ac:dyDescent="0.2">
      <c r="A12" s="1">
        <f t="shared" si="5"/>
        <v>2000</v>
      </c>
      <c r="B12" s="1">
        <f t="shared" ca="1" si="1"/>
        <v>2141</v>
      </c>
      <c r="C12" s="1">
        <f t="shared" ca="1" si="2"/>
        <v>-141</v>
      </c>
      <c r="D12" s="1">
        <f t="shared" ca="1" si="3"/>
        <v>141</v>
      </c>
      <c r="E12" s="1">
        <f t="shared" ca="1" si="4"/>
        <v>19881</v>
      </c>
      <c r="F12" s="1">
        <f>A25</f>
        <v>1950</v>
      </c>
      <c r="G12" s="1">
        <f t="shared" si="0"/>
        <v>2500</v>
      </c>
    </row>
    <row r="13" spans="1:7" ht="20" customHeight="1" x14ac:dyDescent="0.2">
      <c r="A13" s="1">
        <f t="shared" si="5"/>
        <v>2100</v>
      </c>
      <c r="B13" s="1">
        <f t="shared" ca="1" si="1"/>
        <v>2347</v>
      </c>
      <c r="C13" s="1">
        <f t="shared" ca="1" si="2"/>
        <v>-247</v>
      </c>
      <c r="D13" s="1">
        <f t="shared" ca="1" si="3"/>
        <v>247</v>
      </c>
      <c r="E13" s="1">
        <f t="shared" ca="1" si="4"/>
        <v>61009</v>
      </c>
      <c r="F13" s="1">
        <f>A25</f>
        <v>1950</v>
      </c>
      <c r="G13" s="1">
        <f t="shared" si="0"/>
        <v>22500</v>
      </c>
    </row>
    <row r="14" spans="1:7" ht="20" customHeight="1" x14ac:dyDescent="0.2">
      <c r="A14" s="1">
        <f t="shared" si="5"/>
        <v>2200</v>
      </c>
      <c r="B14" s="1">
        <f t="shared" ca="1" si="1"/>
        <v>2238</v>
      </c>
      <c r="C14" s="1">
        <f t="shared" ca="1" si="2"/>
        <v>-38</v>
      </c>
      <c r="D14" s="1">
        <f t="shared" ca="1" si="3"/>
        <v>38</v>
      </c>
      <c r="E14" s="1">
        <f t="shared" ca="1" si="4"/>
        <v>1444</v>
      </c>
      <c r="F14" s="1">
        <f>A25</f>
        <v>1950</v>
      </c>
      <c r="G14" s="1">
        <f t="shared" si="0"/>
        <v>62500</v>
      </c>
    </row>
    <row r="15" spans="1:7" ht="20" customHeight="1" x14ac:dyDescent="0.2">
      <c r="A15" s="1">
        <f t="shared" si="5"/>
        <v>2300</v>
      </c>
      <c r="B15" s="1">
        <f t="shared" ca="1" si="1"/>
        <v>2525</v>
      </c>
      <c r="C15" s="1">
        <f t="shared" ca="1" si="2"/>
        <v>-225</v>
      </c>
      <c r="D15" s="1">
        <f t="shared" ca="1" si="3"/>
        <v>225</v>
      </c>
      <c r="E15" s="1">
        <f t="shared" ca="1" si="4"/>
        <v>50625</v>
      </c>
      <c r="F15" s="1">
        <f>A25</f>
        <v>1950</v>
      </c>
      <c r="G15" s="1">
        <f t="shared" si="0"/>
        <v>122500</v>
      </c>
    </row>
    <row r="16" spans="1:7" ht="20" customHeight="1" x14ac:dyDescent="0.2">
      <c r="A16" s="1">
        <f t="shared" si="5"/>
        <v>2400</v>
      </c>
      <c r="B16" s="1">
        <f t="shared" ca="1" si="1"/>
        <v>2453</v>
      </c>
      <c r="C16" s="1">
        <f t="shared" ca="1" si="2"/>
        <v>-53</v>
      </c>
      <c r="D16" s="1">
        <f t="shared" ca="1" si="3"/>
        <v>53</v>
      </c>
      <c r="E16" s="1">
        <f t="shared" ca="1" si="4"/>
        <v>2809</v>
      </c>
      <c r="F16" s="1">
        <f>A25</f>
        <v>1950</v>
      </c>
      <c r="G16" s="1">
        <f t="shared" si="0"/>
        <v>202500</v>
      </c>
    </row>
    <row r="17" spans="1:9" ht="20" customHeight="1" x14ac:dyDescent="0.2">
      <c r="A17" s="1">
        <f t="shared" si="5"/>
        <v>2500</v>
      </c>
      <c r="B17" s="1">
        <f t="shared" ca="1" si="1"/>
        <v>2510</v>
      </c>
      <c r="C17" s="1">
        <f t="shared" ca="1" si="2"/>
        <v>-10</v>
      </c>
      <c r="D17" s="1">
        <f t="shared" ca="1" si="3"/>
        <v>10</v>
      </c>
      <c r="E17" s="1">
        <f t="shared" ca="1" si="4"/>
        <v>100</v>
      </c>
      <c r="F17" s="1">
        <f>A25</f>
        <v>1950</v>
      </c>
      <c r="G17" s="1">
        <f t="shared" si="0"/>
        <v>302500</v>
      </c>
    </row>
    <row r="18" spans="1:9" ht="20" customHeight="1" x14ac:dyDescent="0.2">
      <c r="A18" s="1">
        <f t="shared" si="5"/>
        <v>2600</v>
      </c>
      <c r="B18" s="1">
        <f t="shared" ca="1" si="1"/>
        <v>2666</v>
      </c>
      <c r="C18" s="1">
        <f t="shared" ca="1" si="2"/>
        <v>-66</v>
      </c>
      <c r="D18" s="1">
        <f t="shared" ca="1" si="3"/>
        <v>66</v>
      </c>
      <c r="E18" s="1">
        <f t="shared" ca="1" si="4"/>
        <v>4356</v>
      </c>
      <c r="F18" s="1">
        <f>A25</f>
        <v>1950</v>
      </c>
      <c r="G18" s="1">
        <f t="shared" si="0"/>
        <v>422500</v>
      </c>
    </row>
    <row r="19" spans="1:9" ht="20" customHeight="1" x14ac:dyDescent="0.2">
      <c r="A19" s="1">
        <f t="shared" si="5"/>
        <v>2700</v>
      </c>
      <c r="B19" s="1">
        <f t="shared" ca="1" si="1"/>
        <v>2831</v>
      </c>
      <c r="C19" s="1">
        <f t="shared" ca="1" si="2"/>
        <v>-131</v>
      </c>
      <c r="D19" s="1">
        <f t="shared" ca="1" si="3"/>
        <v>131</v>
      </c>
      <c r="E19" s="1">
        <f t="shared" ca="1" si="4"/>
        <v>17161</v>
      </c>
      <c r="F19" s="1">
        <f>A25</f>
        <v>1950</v>
      </c>
      <c r="G19" s="1">
        <f t="shared" si="0"/>
        <v>562500</v>
      </c>
    </row>
    <row r="20" spans="1:9" ht="20" customHeight="1" x14ac:dyDescent="0.2">
      <c r="A20" s="1">
        <f t="shared" si="5"/>
        <v>2800</v>
      </c>
      <c r="B20" s="1">
        <f t="shared" ca="1" si="1"/>
        <v>2750</v>
      </c>
      <c r="C20" s="1">
        <f t="shared" ca="1" si="2"/>
        <v>50</v>
      </c>
      <c r="D20" s="1">
        <f t="shared" ca="1" si="3"/>
        <v>50</v>
      </c>
      <c r="E20" s="1">
        <f t="shared" ca="1" si="4"/>
        <v>2500</v>
      </c>
      <c r="F20" s="1">
        <f>A25</f>
        <v>1950</v>
      </c>
      <c r="G20" s="1">
        <f t="shared" si="0"/>
        <v>722500</v>
      </c>
    </row>
    <row r="21" spans="1:9" ht="20" customHeight="1" x14ac:dyDescent="0.2">
      <c r="A21" s="1">
        <f t="shared" si="5"/>
        <v>2900</v>
      </c>
      <c r="B21" s="1">
        <f t="shared" ca="1" si="1"/>
        <v>2938</v>
      </c>
      <c r="C21" s="1">
        <f t="shared" ca="1" si="2"/>
        <v>-38</v>
      </c>
      <c r="D21" s="1">
        <f t="shared" ca="1" si="3"/>
        <v>38</v>
      </c>
      <c r="E21" s="1">
        <f t="shared" ca="1" si="4"/>
        <v>1444</v>
      </c>
      <c r="F21" s="1">
        <f>A25</f>
        <v>1950</v>
      </c>
      <c r="G21" s="1">
        <f t="shared" si="0"/>
        <v>902500</v>
      </c>
    </row>
    <row r="23" spans="1:9" x14ac:dyDescent="0.2">
      <c r="H23" s="8" t="s">
        <v>40</v>
      </c>
      <c r="I23">
        <v>4</v>
      </c>
    </row>
    <row r="24" spans="1:9" x14ac:dyDescent="0.2">
      <c r="A24" s="14" t="s">
        <v>27</v>
      </c>
      <c r="B24" s="14" t="s">
        <v>47</v>
      </c>
      <c r="C24" s="14" t="s">
        <v>21</v>
      </c>
      <c r="D24" s="16" t="s">
        <v>22</v>
      </c>
      <c r="E24" s="16" t="s">
        <v>25</v>
      </c>
      <c r="F24" s="16" t="s">
        <v>26</v>
      </c>
      <c r="G24" s="16" t="s">
        <v>29</v>
      </c>
      <c r="H24" s="16" t="s">
        <v>39</v>
      </c>
    </row>
    <row r="25" spans="1:9" ht="26" customHeight="1" x14ac:dyDescent="0.2">
      <c r="A25" s="21">
        <f>SUM(A2:A21)/20</f>
        <v>1950</v>
      </c>
      <c r="B25" s="22">
        <f ca="1">SUM(B2:B21)/20</f>
        <v>2027.65</v>
      </c>
      <c r="C25" s="23">
        <f ca="1">SUM(C4:C21)/20</f>
        <v>-70.400000000000006</v>
      </c>
      <c r="D25" s="23">
        <f ca="1">SUM(D4:D21)/20</f>
        <v>97.6</v>
      </c>
      <c r="E25" s="23">
        <f ca="1">SUM(E4:E21)/20</f>
        <v>16860.400000000001</v>
      </c>
      <c r="F25" s="23">
        <f ca="1">SQRT(E25)</f>
        <v>129.84760298134117</v>
      </c>
      <c r="G25" s="23">
        <f ca="1">1-(SUM(E2:E21) /SUM(G2:G21))</f>
        <v>0.93425789473684206</v>
      </c>
      <c r="H25" s="23">
        <f ca="1">1-(((1-G25)*(20-1))/(20-I23-1))</f>
        <v>0.91672666666666658</v>
      </c>
    </row>
    <row r="26" spans="1:9" x14ac:dyDescent="0.2">
      <c r="C26" s="13" t="s">
        <v>31</v>
      </c>
      <c r="D26" s="13" t="s">
        <v>30</v>
      </c>
      <c r="E26" s="13" t="s">
        <v>32</v>
      </c>
      <c r="F26" s="13" t="s">
        <v>33</v>
      </c>
      <c r="G26" s="13" t="s">
        <v>34</v>
      </c>
      <c r="H26" s="13" t="s">
        <v>41</v>
      </c>
    </row>
    <row r="30" spans="1:9" ht="135" x14ac:dyDescent="0.2">
      <c r="F30" s="20" t="s">
        <v>44</v>
      </c>
      <c r="G30" s="20" t="s">
        <v>43</v>
      </c>
      <c r="H30" s="20" t="s">
        <v>42</v>
      </c>
    </row>
    <row r="32" spans="1:9" x14ac:dyDescent="0.2">
      <c r="F32" s="40" t="s">
        <v>45</v>
      </c>
      <c r="G32" s="41"/>
      <c r="H32" s="41"/>
    </row>
    <row r="35" spans="6:8" ht="58" customHeight="1" x14ac:dyDescent="0.2">
      <c r="F35" s="42" t="s">
        <v>46</v>
      </c>
      <c r="G35" s="42"/>
      <c r="H35" s="42"/>
    </row>
  </sheetData>
  <mergeCells count="2">
    <mergeCell ref="F32:H32"/>
    <mergeCell ref="F35:H3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46655-2292-5740-87FC-A977E1985550}">
  <dimension ref="A1:G24"/>
  <sheetViews>
    <sheetView tabSelected="1" topLeftCell="A11" zoomScale="125" zoomScaleNormal="125" workbookViewId="0">
      <selection activeCell="A24" sqref="A24:D24"/>
    </sheetView>
  </sheetViews>
  <sheetFormatPr baseColWidth="10" defaultRowHeight="16" x14ac:dyDescent="0.2"/>
  <cols>
    <col min="1" max="1" width="14.5" style="7" customWidth="1"/>
    <col min="2" max="2" width="16.5" style="7" bestFit="1" customWidth="1"/>
    <col min="3" max="3" width="12.33203125" customWidth="1"/>
    <col min="4" max="4" width="28.5" bestFit="1" customWidth="1"/>
    <col min="5" max="5" width="22.6640625" bestFit="1" customWidth="1"/>
    <col min="6" max="6" width="22" bestFit="1" customWidth="1"/>
    <col min="7" max="7" width="23" bestFit="1" customWidth="1"/>
    <col min="9" max="9" width="17.83203125" customWidth="1"/>
    <col min="10" max="10" width="18.1640625" customWidth="1"/>
    <col min="11" max="11" width="23" bestFit="1" customWidth="1"/>
  </cols>
  <sheetData>
    <row r="1" spans="1:7" ht="37" customHeight="1" x14ac:dyDescent="0.2">
      <c r="A1" s="38" t="s">
        <v>19</v>
      </c>
      <c r="B1" s="38" t="s">
        <v>20</v>
      </c>
      <c r="D1" t="s">
        <v>61</v>
      </c>
      <c r="E1" s="44" t="s">
        <v>58</v>
      </c>
      <c r="F1" s="44"/>
    </row>
    <row r="2" spans="1:7" ht="20" customHeight="1" x14ac:dyDescent="0.2">
      <c r="A2" s="18">
        <v>0</v>
      </c>
      <c r="B2" s="18">
        <v>0</v>
      </c>
      <c r="E2" s="2" t="s">
        <v>55</v>
      </c>
      <c r="F2" s="2" t="s">
        <v>56</v>
      </c>
    </row>
    <row r="3" spans="1:7" ht="20" customHeight="1" x14ac:dyDescent="0.2">
      <c r="A3" s="18">
        <v>0</v>
      </c>
      <c r="B3" s="18">
        <v>0</v>
      </c>
      <c r="D3" s="1"/>
      <c r="E3" t="s">
        <v>67</v>
      </c>
      <c r="F3" t="s">
        <v>57</v>
      </c>
    </row>
    <row r="4" spans="1:7" ht="20" customHeight="1" x14ac:dyDescent="0.2">
      <c r="A4" s="18">
        <v>0</v>
      </c>
      <c r="B4" s="18">
        <v>0</v>
      </c>
      <c r="C4" s="45" t="s">
        <v>9</v>
      </c>
      <c r="D4" s="3" t="s">
        <v>59</v>
      </c>
      <c r="E4" s="5">
        <f>COUNTIFS(A2:A21,"=1",B2:B21,"=1")</f>
        <v>7</v>
      </c>
      <c r="F4" s="28">
        <f>COUNTIFS(A2:A21,"=1",B2:B21,"=0")</f>
        <v>3</v>
      </c>
    </row>
    <row r="5" spans="1:7" ht="20" customHeight="1" x14ac:dyDescent="0.2">
      <c r="A5" s="18">
        <v>0</v>
      </c>
      <c r="B5" s="18">
        <v>0</v>
      </c>
      <c r="C5" s="45"/>
      <c r="D5" s="3" t="s">
        <v>60</v>
      </c>
      <c r="E5" s="29">
        <f>COUNTIFS(A2:A21,"=0",B2:B21,"=1")</f>
        <v>0</v>
      </c>
      <c r="F5" s="4">
        <f>COUNTIFS(A2:A21,"=0",B2:B21,"=0")</f>
        <v>10</v>
      </c>
    </row>
    <row r="6" spans="1:7" ht="20" customHeight="1" x14ac:dyDescent="0.2">
      <c r="A6" s="18">
        <v>0</v>
      </c>
      <c r="B6" s="18">
        <v>0</v>
      </c>
      <c r="E6" t="s">
        <v>62</v>
      </c>
      <c r="F6" t="s">
        <v>8</v>
      </c>
    </row>
    <row r="7" spans="1:7" ht="20" customHeight="1" x14ac:dyDescent="0.2">
      <c r="A7" s="18">
        <v>0</v>
      </c>
      <c r="B7" s="18">
        <v>0</v>
      </c>
    </row>
    <row r="8" spans="1:7" ht="20" customHeight="1" x14ac:dyDescent="0.2">
      <c r="A8" s="18">
        <v>0</v>
      </c>
      <c r="B8" s="18">
        <v>0</v>
      </c>
      <c r="D8" s="1"/>
      <c r="E8" s="2" t="s">
        <v>5</v>
      </c>
      <c r="F8" s="2" t="s">
        <v>6</v>
      </c>
    </row>
    <row r="9" spans="1:7" ht="20" customHeight="1" x14ac:dyDescent="0.2">
      <c r="A9" s="18">
        <v>0</v>
      </c>
      <c r="B9" s="18">
        <v>0</v>
      </c>
      <c r="C9" s="45" t="s">
        <v>9</v>
      </c>
      <c r="D9" s="3" t="s">
        <v>68</v>
      </c>
      <c r="E9" s="4">
        <f>COUNTIFS(A2:A21,"=0",B2:B21,"=0")</f>
        <v>10</v>
      </c>
      <c r="F9" s="29">
        <f>COUNTIFS(A2:A21,"=1",B2:B21,"=0")</f>
        <v>3</v>
      </c>
      <c r="G9" t="s">
        <v>57</v>
      </c>
    </row>
    <row r="10" spans="1:7" ht="20" customHeight="1" x14ac:dyDescent="0.2">
      <c r="A10" s="18">
        <v>0</v>
      </c>
      <c r="B10" s="18">
        <v>0</v>
      </c>
      <c r="C10" s="45"/>
      <c r="D10" s="3" t="s">
        <v>69</v>
      </c>
      <c r="E10" s="28">
        <f>COUNTIFS(A2:A21,"=0",B2:B21,"=1")</f>
        <v>0</v>
      </c>
      <c r="F10" s="5">
        <f>COUNTIFS(A2:A21,"=1",B2:B21,"=1")</f>
        <v>7</v>
      </c>
    </row>
    <row r="11" spans="1:7" ht="20" customHeight="1" x14ac:dyDescent="0.2">
      <c r="A11" s="18">
        <v>0</v>
      </c>
      <c r="B11" s="18">
        <v>0</v>
      </c>
      <c r="E11" t="s">
        <v>7</v>
      </c>
      <c r="F11" t="s">
        <v>48</v>
      </c>
    </row>
    <row r="12" spans="1:7" ht="20" customHeight="1" x14ac:dyDescent="0.2">
      <c r="A12" s="18">
        <v>1</v>
      </c>
      <c r="B12" s="18">
        <v>0</v>
      </c>
    </row>
    <row r="13" spans="1:7" ht="20" customHeight="1" x14ac:dyDescent="0.2">
      <c r="A13" s="18">
        <v>1</v>
      </c>
      <c r="B13" s="18">
        <v>0</v>
      </c>
      <c r="D13" s="19" t="s">
        <v>0</v>
      </c>
      <c r="E13" s="19" t="s">
        <v>1</v>
      </c>
      <c r="F13" s="39" t="s">
        <v>2</v>
      </c>
      <c r="G13" s="39"/>
    </row>
    <row r="14" spans="1:7" ht="20" customHeight="1" x14ac:dyDescent="0.2">
      <c r="A14" s="18">
        <v>1</v>
      </c>
      <c r="B14" s="18">
        <v>0</v>
      </c>
      <c r="D14" s="1" t="s">
        <v>3</v>
      </c>
      <c r="E14" s="26">
        <f>(E9+F10)/(E9+E10+F9+F10)</f>
        <v>0.85</v>
      </c>
      <c r="F14" s="43" t="s">
        <v>10</v>
      </c>
      <c r="G14" s="43"/>
    </row>
    <row r="15" spans="1:7" ht="20" customHeight="1" x14ac:dyDescent="0.2">
      <c r="A15" s="18">
        <v>1</v>
      </c>
      <c r="B15" s="18">
        <v>1</v>
      </c>
      <c r="D15" s="1" t="s">
        <v>4</v>
      </c>
      <c r="E15" s="26">
        <f>IFERROR(F10/(F10+E10),0)</f>
        <v>1</v>
      </c>
      <c r="F15" s="43" t="s">
        <v>11</v>
      </c>
      <c r="G15" s="43"/>
    </row>
    <row r="16" spans="1:7" ht="20" customHeight="1" x14ac:dyDescent="0.2">
      <c r="A16" s="18">
        <v>1</v>
      </c>
      <c r="B16" s="18">
        <v>1</v>
      </c>
      <c r="D16" s="1" t="s">
        <v>16</v>
      </c>
      <c r="E16" s="26">
        <f>F10/(F9+F10)</f>
        <v>0.7</v>
      </c>
      <c r="F16" s="43" t="s">
        <v>12</v>
      </c>
      <c r="G16" s="43"/>
    </row>
    <row r="17" spans="1:7" ht="20" customHeight="1" x14ac:dyDescent="0.2">
      <c r="A17" s="18">
        <v>1</v>
      </c>
      <c r="B17" s="18">
        <v>1</v>
      </c>
      <c r="D17" s="1" t="s">
        <v>15</v>
      </c>
      <c r="E17" s="26">
        <f>IFERROR((2*E15*E16) /(E15+E16),0)</f>
        <v>0.82352941176470584</v>
      </c>
      <c r="F17" s="43" t="s">
        <v>63</v>
      </c>
      <c r="G17" s="43"/>
    </row>
    <row r="18" spans="1:7" ht="20" customHeight="1" x14ac:dyDescent="0.2">
      <c r="A18" s="18">
        <v>1</v>
      </c>
      <c r="B18" s="18">
        <v>1</v>
      </c>
      <c r="D18" s="1" t="s">
        <v>13</v>
      </c>
      <c r="E18" s="31">
        <f>E9/(E9+E10)</f>
        <v>1</v>
      </c>
      <c r="F18" s="43" t="s">
        <v>14</v>
      </c>
      <c r="G18" s="43"/>
    </row>
    <row r="19" spans="1:7" ht="20" customHeight="1" x14ac:dyDescent="0.2">
      <c r="A19" s="18">
        <v>1</v>
      </c>
      <c r="B19" s="18">
        <v>1</v>
      </c>
      <c r="D19" s="1" t="s">
        <v>17</v>
      </c>
      <c r="E19" s="32">
        <f>E16</f>
        <v>0.7</v>
      </c>
      <c r="F19" s="43" t="s">
        <v>12</v>
      </c>
      <c r="G19" s="43"/>
    </row>
    <row r="20" spans="1:7" ht="20" customHeight="1" x14ac:dyDescent="0.2">
      <c r="A20" s="18">
        <v>1</v>
      </c>
      <c r="B20" s="18">
        <v>1</v>
      </c>
      <c r="D20" s="1" t="s">
        <v>18</v>
      </c>
      <c r="E20" s="17">
        <f>1-E18</f>
        <v>0</v>
      </c>
      <c r="F20" s="43" t="s">
        <v>54</v>
      </c>
      <c r="G20" s="43"/>
    </row>
    <row r="21" spans="1:7" ht="20" customHeight="1" x14ac:dyDescent="0.2">
      <c r="A21" s="18">
        <v>1</v>
      </c>
      <c r="B21" s="18">
        <v>1</v>
      </c>
      <c r="C21" s="46"/>
    </row>
    <row r="22" spans="1:7" x14ac:dyDescent="0.2">
      <c r="C22" s="46"/>
    </row>
    <row r="24" spans="1:7" ht="119" customHeight="1" x14ac:dyDescent="0.2">
      <c r="A24" s="47" t="s">
        <v>70</v>
      </c>
      <c r="B24" s="47"/>
      <c r="C24" s="47"/>
      <c r="D24" s="47"/>
    </row>
  </sheetData>
  <mergeCells count="12">
    <mergeCell ref="A24:D24"/>
    <mergeCell ref="F19:G19"/>
    <mergeCell ref="F20:G20"/>
    <mergeCell ref="E1:F1"/>
    <mergeCell ref="C9:C10"/>
    <mergeCell ref="C21:C22"/>
    <mergeCell ref="C4:C5"/>
    <mergeCell ref="F14:G14"/>
    <mergeCell ref="F15:G15"/>
    <mergeCell ref="F16:G16"/>
    <mergeCell ref="F18:G18"/>
    <mergeCell ref="F17:G17"/>
  </mergeCells>
  <conditionalFormatting sqref="A2:A21">
    <cfRule type="colorScale" priority="1">
      <colorScale>
        <cfvo type="num" val="0"/>
        <cfvo type="num" val="1"/>
        <color theme="5" tint="-0.249977111117893"/>
        <color theme="9" tint="-0.249977111117893"/>
      </colorScale>
    </cfRule>
  </conditionalFormatting>
  <conditionalFormatting sqref="B2:B21">
    <cfRule type="colorScale" priority="2">
      <colorScale>
        <cfvo type="num" val="0"/>
        <cfvo type="num" val="1"/>
        <color theme="5" tint="-0.249977111117893"/>
        <color theme="9" tint="-0.249977111117893"/>
      </colorScale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8191E0-F741-074A-8B01-A0305DA7D453}">
  <dimension ref="A1:O26"/>
  <sheetViews>
    <sheetView topLeftCell="A22" zoomScale="125" zoomScaleNormal="125" workbookViewId="0">
      <selection activeCell="F15" sqref="F15"/>
    </sheetView>
  </sheetViews>
  <sheetFormatPr baseColWidth="10" defaultRowHeight="16" x14ac:dyDescent="0.2"/>
  <cols>
    <col min="1" max="1" width="14.5" style="7" customWidth="1"/>
    <col min="2" max="2" width="16.5" style="7" bestFit="1" customWidth="1"/>
    <col min="3" max="4" width="16.5" style="7" customWidth="1"/>
    <col min="5" max="5" width="12.33203125" customWidth="1"/>
    <col min="6" max="6" width="28.5" bestFit="1" customWidth="1"/>
    <col min="7" max="7" width="22.6640625" bestFit="1" customWidth="1"/>
    <col min="8" max="8" width="22" bestFit="1" customWidth="1"/>
    <col min="9" max="9" width="23" bestFit="1" customWidth="1"/>
    <col min="11" max="11" width="17.83203125" customWidth="1"/>
    <col min="12" max="12" width="18.1640625" customWidth="1"/>
    <col min="13" max="13" width="23" bestFit="1" customWidth="1"/>
  </cols>
  <sheetData>
    <row r="1" spans="1:15" ht="37" customHeight="1" x14ac:dyDescent="0.2">
      <c r="A1" s="6" t="s">
        <v>19</v>
      </c>
      <c r="B1" s="6" t="s">
        <v>20</v>
      </c>
      <c r="C1" s="7" t="s">
        <v>64</v>
      </c>
      <c r="D1" s="7" t="s">
        <v>65</v>
      </c>
      <c r="F1" t="s">
        <v>61</v>
      </c>
      <c r="G1" s="44" t="s">
        <v>58</v>
      </c>
      <c r="H1" s="44"/>
    </row>
    <row r="2" spans="1:15" x14ac:dyDescent="0.2">
      <c r="A2" s="18">
        <v>0</v>
      </c>
      <c r="B2" s="18">
        <v>0</v>
      </c>
      <c r="C2" s="18">
        <v>50</v>
      </c>
      <c r="D2" s="18">
        <f>IF(C2&gt;D23,1,0)</f>
        <v>0</v>
      </c>
      <c r="G2" s="44"/>
      <c r="H2" s="44"/>
      <c r="L2" s="1"/>
      <c r="M2" s="2" t="s">
        <v>5</v>
      </c>
      <c r="N2" s="2" t="s">
        <v>6</v>
      </c>
    </row>
    <row r="3" spans="1:15" x14ac:dyDescent="0.2">
      <c r="A3" s="18">
        <v>0</v>
      </c>
      <c r="B3" s="18">
        <v>0</v>
      </c>
      <c r="C3" s="18">
        <v>72</v>
      </c>
      <c r="D3" s="18">
        <f>IF(C3&gt;D23,1,0)</f>
        <v>1</v>
      </c>
      <c r="F3" s="1"/>
      <c r="G3" s="2" t="s">
        <v>55</v>
      </c>
      <c r="H3" s="2" t="s">
        <v>56</v>
      </c>
      <c r="K3" s="45" t="s">
        <v>9</v>
      </c>
      <c r="L3" s="3" t="s">
        <v>5</v>
      </c>
      <c r="M3" s="4">
        <f>COUNTIFS(A2:A21,"=0",B2:B21,"=0")</f>
        <v>10</v>
      </c>
      <c r="N3" s="29">
        <f>COUNTIFS(A2:A21,"=1",B2:B21,"=0")</f>
        <v>0</v>
      </c>
      <c r="O3" t="s">
        <v>57</v>
      </c>
    </row>
    <row r="4" spans="1:15" x14ac:dyDescent="0.2">
      <c r="A4" s="18">
        <v>0</v>
      </c>
      <c r="B4" s="18">
        <v>0</v>
      </c>
      <c r="C4" s="18">
        <v>16</v>
      </c>
      <c r="D4" s="18">
        <f>IF(C4&gt;D23,1,0)</f>
        <v>0</v>
      </c>
      <c r="E4" t="s">
        <v>9</v>
      </c>
      <c r="F4" s="3" t="s">
        <v>59</v>
      </c>
      <c r="G4" s="5">
        <f>COUNTIFS(A2:A21,"=1",D2:D21,"=1")</f>
        <v>7</v>
      </c>
      <c r="H4" s="28">
        <f>COUNTIFS(A2:A21,"=1",D2:D21,"=0")</f>
        <v>3</v>
      </c>
      <c r="I4" t="s">
        <v>57</v>
      </c>
      <c r="K4" s="45"/>
      <c r="L4" s="3" t="s">
        <v>6</v>
      </c>
      <c r="M4" s="28">
        <f>COUNTIFS(A2:A21,"=0",B2:B21,"=1")</f>
        <v>0</v>
      </c>
      <c r="N4" s="5">
        <f>COUNTIFS(A2:A21,"=1",B2:B21,"=1")</f>
        <v>10</v>
      </c>
    </row>
    <row r="5" spans="1:15" x14ac:dyDescent="0.2">
      <c r="A5" s="18">
        <v>0</v>
      </c>
      <c r="B5" s="18">
        <v>0</v>
      </c>
      <c r="C5" s="18">
        <v>43</v>
      </c>
      <c r="D5" s="18">
        <f>IF(C5&gt;D23,1,0)</f>
        <v>0</v>
      </c>
      <c r="F5" s="3" t="s">
        <v>60</v>
      </c>
      <c r="G5" s="29">
        <f>COUNTIFS(A2:A21,"=0",D2:D21,"=1")</f>
        <v>5</v>
      </c>
      <c r="H5" s="4">
        <f>COUNTIFS(A2:A21,"=0",D2:D21,"=0")</f>
        <v>5</v>
      </c>
      <c r="M5" t="s">
        <v>7</v>
      </c>
      <c r="N5" t="s">
        <v>48</v>
      </c>
    </row>
    <row r="6" spans="1:15" x14ac:dyDescent="0.2">
      <c r="A6" s="18">
        <v>0</v>
      </c>
      <c r="B6" s="18">
        <v>0</v>
      </c>
      <c r="C6" s="18">
        <v>47</v>
      </c>
      <c r="D6" s="18">
        <f>IF(C6&gt;D23,1,0)</f>
        <v>0</v>
      </c>
      <c r="G6" t="s">
        <v>62</v>
      </c>
      <c r="H6" t="s">
        <v>8</v>
      </c>
    </row>
    <row r="7" spans="1:15" x14ac:dyDescent="0.2">
      <c r="A7" s="18">
        <v>0</v>
      </c>
      <c r="B7" s="18">
        <v>0</v>
      </c>
      <c r="C7" s="18">
        <v>70</v>
      </c>
      <c r="D7" s="18">
        <f>IF(C7&gt;D23,1,0)</f>
        <v>1</v>
      </c>
    </row>
    <row r="8" spans="1:15" x14ac:dyDescent="0.2">
      <c r="A8" s="18">
        <v>0</v>
      </c>
      <c r="B8" s="18">
        <v>0</v>
      </c>
      <c r="C8" s="18">
        <v>21</v>
      </c>
      <c r="D8" s="18">
        <f>IF(C8&gt;D23,1,0)</f>
        <v>0</v>
      </c>
    </row>
    <row r="9" spans="1:15" ht="17" thickBot="1" x14ac:dyDescent="0.25">
      <c r="A9" s="18">
        <v>0</v>
      </c>
      <c r="B9" s="18">
        <v>0</v>
      </c>
      <c r="C9" s="18">
        <v>84</v>
      </c>
      <c r="D9" s="18">
        <f>IF(C9&gt;D23,1,0)</f>
        <v>1</v>
      </c>
    </row>
    <row r="10" spans="1:15" x14ac:dyDescent="0.2">
      <c r="A10" s="18">
        <v>0</v>
      </c>
      <c r="B10" s="18">
        <v>0</v>
      </c>
      <c r="C10" s="18">
        <v>55</v>
      </c>
      <c r="D10" s="18">
        <f>IF(C10&gt;D23,1,0)</f>
        <v>1</v>
      </c>
      <c r="F10" s="24" t="s">
        <v>0</v>
      </c>
      <c r="G10" s="25" t="s">
        <v>1</v>
      </c>
      <c r="H10" s="33" t="s">
        <v>2</v>
      </c>
      <c r="I10" s="34"/>
    </row>
    <row r="11" spans="1:15" x14ac:dyDescent="0.2">
      <c r="A11" s="18">
        <v>0</v>
      </c>
      <c r="B11" s="18">
        <v>0</v>
      </c>
      <c r="C11" s="18">
        <v>78</v>
      </c>
      <c r="D11" s="18">
        <f>IF(C11&gt;D23,1,0)</f>
        <v>1</v>
      </c>
      <c r="F11" s="9" t="s">
        <v>3</v>
      </c>
      <c r="G11" s="26">
        <f>(G4+H5)/(G4+H5+G5+H4)</f>
        <v>0.6</v>
      </c>
      <c r="H11" s="30" t="s">
        <v>10</v>
      </c>
      <c r="I11" s="35"/>
    </row>
    <row r="12" spans="1:15" x14ac:dyDescent="0.2">
      <c r="A12" s="18">
        <v>1</v>
      </c>
      <c r="B12" s="18">
        <v>1</v>
      </c>
      <c r="C12" s="18">
        <v>95</v>
      </c>
      <c r="D12" s="18">
        <f>IF(C12&gt;D23,1,0)</f>
        <v>1</v>
      </c>
      <c r="F12" s="9" t="s">
        <v>4</v>
      </c>
      <c r="G12" s="26">
        <f>IFERROR(G4/(G4+G5),0)</f>
        <v>0.58333333333333337</v>
      </c>
      <c r="H12" s="30" t="s">
        <v>11</v>
      </c>
      <c r="I12" s="35"/>
    </row>
    <row r="13" spans="1:15" x14ac:dyDescent="0.2">
      <c r="A13" s="18">
        <v>1</v>
      </c>
      <c r="B13" s="18">
        <v>1</v>
      </c>
      <c r="C13" s="18">
        <v>13</v>
      </c>
      <c r="D13" s="18">
        <f>IF(C13&gt;D23,1,0)</f>
        <v>0</v>
      </c>
      <c r="F13" s="9" t="s">
        <v>16</v>
      </c>
      <c r="G13" s="26">
        <f>G4/(G4+H4)</f>
        <v>0.7</v>
      </c>
      <c r="H13" s="30" t="s">
        <v>12</v>
      </c>
      <c r="I13" s="35"/>
    </row>
    <row r="14" spans="1:15" x14ac:dyDescent="0.2">
      <c r="A14" s="18">
        <v>1</v>
      </c>
      <c r="B14" s="18">
        <v>1</v>
      </c>
      <c r="C14" s="18">
        <v>72</v>
      </c>
      <c r="D14" s="18">
        <f>IF(C14&gt;D23,1,0)</f>
        <v>1</v>
      </c>
      <c r="F14" s="9" t="s">
        <v>15</v>
      </c>
      <c r="G14" s="26">
        <f>IFERROR((2*G12*G13) /(G12+G13),0)</f>
        <v>0.63636363636363646</v>
      </c>
      <c r="H14" s="30" t="s">
        <v>63</v>
      </c>
      <c r="I14" s="35"/>
    </row>
    <row r="15" spans="1:15" x14ac:dyDescent="0.2">
      <c r="A15" s="18">
        <v>1</v>
      </c>
      <c r="B15" s="18">
        <v>1</v>
      </c>
      <c r="C15" s="18">
        <v>49</v>
      </c>
      <c r="D15" s="18">
        <f>IF(C15&gt;D23,1,0)</f>
        <v>0</v>
      </c>
      <c r="F15" s="9" t="s">
        <v>13</v>
      </c>
      <c r="G15" s="31">
        <f>H5/(H5+G5)</f>
        <v>0.5</v>
      </c>
      <c r="H15" s="30" t="s">
        <v>14</v>
      </c>
      <c r="I15" s="35"/>
    </row>
    <row r="16" spans="1:15" x14ac:dyDescent="0.2">
      <c r="A16" s="18">
        <v>1</v>
      </c>
      <c r="B16" s="18">
        <v>1</v>
      </c>
      <c r="C16" s="18">
        <v>69</v>
      </c>
      <c r="D16" s="18">
        <f>IF(C16&gt;D23,1,0)</f>
        <v>1</v>
      </c>
      <c r="F16" s="9" t="s">
        <v>17</v>
      </c>
      <c r="G16" s="32">
        <f>G13</f>
        <v>0.7</v>
      </c>
      <c r="H16" s="1" t="s">
        <v>12</v>
      </c>
      <c r="I16" s="10"/>
    </row>
    <row r="17" spans="1:11" ht="17" thickBot="1" x14ac:dyDescent="0.25">
      <c r="A17" s="18">
        <v>1</v>
      </c>
      <c r="B17" s="18">
        <v>1</v>
      </c>
      <c r="C17" s="18">
        <v>62</v>
      </c>
      <c r="D17" s="18">
        <f>IF(C17&gt;D23,1,0)</f>
        <v>1</v>
      </c>
      <c r="F17" s="11" t="s">
        <v>18</v>
      </c>
      <c r="G17" s="36">
        <f>1-G15</f>
        <v>0.5</v>
      </c>
      <c r="H17" s="37" t="s">
        <v>54</v>
      </c>
      <c r="I17" s="12"/>
    </row>
    <row r="18" spans="1:11" x14ac:dyDescent="0.2">
      <c r="A18" s="18">
        <v>1</v>
      </c>
      <c r="B18" s="18">
        <v>1</v>
      </c>
      <c r="C18" s="18">
        <v>38</v>
      </c>
      <c r="D18" s="18">
        <f>IF(C18&gt;D23,1,0)</f>
        <v>0</v>
      </c>
    </row>
    <row r="19" spans="1:11" x14ac:dyDescent="0.2">
      <c r="A19" s="18">
        <v>1</v>
      </c>
      <c r="B19" s="18">
        <v>1</v>
      </c>
      <c r="C19" s="18">
        <v>90</v>
      </c>
      <c r="D19" s="18">
        <f>IF(C19&gt;D23,1,0)</f>
        <v>1</v>
      </c>
    </row>
    <row r="20" spans="1:11" x14ac:dyDescent="0.2">
      <c r="A20" s="18">
        <v>1</v>
      </c>
      <c r="B20" s="18">
        <v>1</v>
      </c>
      <c r="C20" s="18">
        <v>88</v>
      </c>
      <c r="D20" s="18">
        <f>IF(C20&gt;D23,1,0)</f>
        <v>1</v>
      </c>
    </row>
    <row r="21" spans="1:11" x14ac:dyDescent="0.2">
      <c r="A21" s="18">
        <v>1</v>
      </c>
      <c r="B21" s="18">
        <v>1</v>
      </c>
      <c r="C21" s="18">
        <v>54</v>
      </c>
      <c r="D21" s="18">
        <f>IF(C21&gt;D23,1,0)</f>
        <v>1</v>
      </c>
      <c r="E21" s="46"/>
    </row>
    <row r="22" spans="1:11" x14ac:dyDescent="0.2">
      <c r="E22" s="46"/>
    </row>
    <row r="23" spans="1:11" ht="17" x14ac:dyDescent="0.2">
      <c r="C23" s="7" t="s">
        <v>66</v>
      </c>
      <c r="D23" s="7">
        <v>50</v>
      </c>
    </row>
    <row r="26" spans="1:11" x14ac:dyDescent="0.2">
      <c r="E26" s="7"/>
      <c r="F26" s="7"/>
      <c r="G26" s="7"/>
      <c r="H26" s="7"/>
      <c r="I26" s="7"/>
      <c r="J26" s="7"/>
      <c r="K26" s="7">
        <v>90</v>
      </c>
    </row>
  </sheetData>
  <mergeCells count="4">
    <mergeCell ref="G1:H1"/>
    <mergeCell ref="G2:H2"/>
    <mergeCell ref="K3:K4"/>
    <mergeCell ref="E21:E22"/>
  </mergeCells>
  <conditionalFormatting sqref="A2:A21">
    <cfRule type="colorScale" priority="1">
      <colorScale>
        <cfvo type="num" val="0"/>
        <cfvo type="num" val="1"/>
        <color theme="5" tint="-0.249977111117893"/>
        <color theme="9" tint="-0.249977111117893"/>
      </colorScale>
    </cfRule>
  </conditionalFormatting>
  <conditionalFormatting sqref="B2:C12 C2:D21">
    <cfRule type="colorScale" priority="2">
      <colorScale>
        <cfvo type="num" val="0"/>
        <cfvo type="num" val="1"/>
        <color theme="5" tint="-0.249977111117893"/>
        <color theme="9" tint="-0.249977111117893"/>
      </colorScale>
    </cfRule>
  </conditionalFormatting>
  <conditionalFormatting sqref="B13:C21">
    <cfRule type="colorScale" priority="3">
      <colorScale>
        <cfvo type="num" val="0"/>
        <cfvo type="num" val="1"/>
        <color theme="5" tint="-0.249977111117893"/>
        <color theme="9" tint="-0.249977111117893"/>
      </colorScale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55210D-8534-8D43-8B8C-0C8DE26F263B}">
  <dimension ref="C16:R16"/>
  <sheetViews>
    <sheetView topLeftCell="G19" zoomScale="150" workbookViewId="0">
      <selection activeCell="V34" sqref="V34"/>
    </sheetView>
  </sheetViews>
  <sheetFormatPr baseColWidth="10" defaultRowHeight="16" x14ac:dyDescent="0.2"/>
  <sheetData>
    <row r="16" spans="3:18" x14ac:dyDescent="0.2">
      <c r="C16" s="27" t="s">
        <v>49</v>
      </c>
      <c r="D16" s="27">
        <v>0.5</v>
      </c>
      <c r="I16" s="27" t="s">
        <v>50</v>
      </c>
      <c r="K16" t="s">
        <v>52</v>
      </c>
      <c r="P16" s="27" t="s">
        <v>51</v>
      </c>
      <c r="R16" t="s">
        <v>53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CB6C7C-D2F2-6E48-ABBF-817998E7D508}">
  <dimension ref="A1"/>
  <sheetViews>
    <sheetView workbookViewId="0">
      <selection activeCell="M15" sqref="M15"/>
    </sheetView>
  </sheetViews>
  <sheetFormatPr baseColWidth="10" defaultRowHeight="16" x14ac:dyDescent="0.2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Linear Regression</vt:lpstr>
      <vt:lpstr>Confusion Matrix-1</vt:lpstr>
      <vt:lpstr>Confusion Matrix - Prob Based</vt:lpstr>
      <vt:lpstr>ROC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Saravanan Shanmugam</dc:creator>
  <cp:lastModifiedBy>Saravanan Shanmugam</cp:lastModifiedBy>
  <dcterms:created xsi:type="dcterms:W3CDTF">2024-06-29T04:41:47Z</dcterms:created>
  <dcterms:modified xsi:type="dcterms:W3CDTF">2024-07-31T18:23:32Z</dcterms:modified>
</cp:coreProperties>
</file>